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8475" windowHeight="8640" firstSheet="1" activeTab="1"/>
  </bookViews>
  <sheets>
    <sheet name="Key Information" sheetId="6" state="hidden" r:id="rId1"/>
    <sheet name="Respiratory" sheetId="4" r:id="rId2"/>
  </sheets>
  <definedNames>
    <definedName name="_xlnm.Print_Area" localSheetId="0">'Key Information'!$A$1:$K$52</definedName>
    <definedName name="_xlnm.Print_Area" localSheetId="1">Respiratory!$A$1:$V$49</definedName>
  </definedNames>
  <calcPr calcId="145621"/>
</workbook>
</file>

<file path=xl/calcChain.xml><?xml version="1.0" encoding="utf-8"?>
<calcChain xmlns="http://schemas.openxmlformats.org/spreadsheetml/2006/main">
  <c r="F1" i="4" l="1"/>
  <c r="D31" i="4" l="1"/>
  <c r="D30" i="4"/>
  <c r="D29" i="4"/>
  <c r="D28" i="4"/>
  <c r="D27" i="4"/>
  <c r="D26" i="4"/>
  <c r="D25" i="4"/>
  <c r="D21" i="4"/>
  <c r="D16" i="4"/>
  <c r="D15" i="4"/>
  <c r="D14" i="4"/>
  <c r="D13" i="4"/>
  <c r="D12" i="4"/>
  <c r="D11" i="4"/>
  <c r="D10" i="4"/>
  <c r="A6" i="4" l="1"/>
  <c r="E17" i="4"/>
  <c r="K17" i="4" s="1"/>
  <c r="L17" i="4" s="1"/>
  <c r="E16" i="4"/>
  <c r="K16" i="4" s="1"/>
  <c r="L16" i="4" s="1"/>
  <c r="E15" i="4"/>
  <c r="K15" i="4" s="1"/>
  <c r="L15" i="4" s="1"/>
  <c r="A17" i="4"/>
  <c r="A16" i="4"/>
  <c r="A15" i="4"/>
  <c r="E32" i="4"/>
  <c r="K32" i="4" s="1"/>
  <c r="L32" i="4" s="1"/>
  <c r="E31" i="4"/>
  <c r="K31" i="4" s="1"/>
  <c r="L31" i="4" s="1"/>
  <c r="E30" i="4"/>
  <c r="K30" i="4" s="1"/>
  <c r="L30" i="4" s="1"/>
  <c r="A30" i="4"/>
  <c r="A31" i="4"/>
  <c r="M15" i="4" l="1"/>
  <c r="M16" i="4"/>
  <c r="M17" i="4"/>
  <c r="M32" i="4"/>
  <c r="M30" i="4"/>
  <c r="A10" i="4"/>
  <c r="B23" i="4"/>
  <c r="B19" i="4"/>
  <c r="B8" i="4"/>
  <c r="A32" i="4"/>
  <c r="A29" i="4"/>
  <c r="A28" i="4"/>
  <c r="A27" i="4"/>
  <c r="A26" i="4"/>
  <c r="A25" i="4"/>
  <c r="A21" i="4"/>
  <c r="E21" i="4"/>
  <c r="K21" i="4" s="1"/>
  <c r="L21" i="4" s="1"/>
  <c r="E29" i="4"/>
  <c r="K29" i="4" s="1"/>
  <c r="E28" i="4"/>
  <c r="K28" i="4" s="1"/>
  <c r="A14" i="4"/>
  <c r="A13" i="4"/>
  <c r="A12" i="4"/>
  <c r="A11" i="4"/>
  <c r="E14" i="4"/>
  <c r="K14" i="4" s="1"/>
  <c r="E13" i="4"/>
  <c r="K13" i="4" s="1"/>
  <c r="E12" i="4"/>
  <c r="K12" i="4" s="1"/>
  <c r="E11" i="4"/>
  <c r="K11" i="4" s="1"/>
  <c r="E27" i="4"/>
  <c r="K27" i="4" s="1"/>
  <c r="E26" i="4"/>
  <c r="K26" i="4" s="1"/>
  <c r="E25" i="4"/>
  <c r="K25" i="4" s="1"/>
  <c r="E10" i="4"/>
  <c r="K10" i="4" l="1"/>
  <c r="L10" i="4" s="1"/>
  <c r="N15" i="4"/>
  <c r="O15" i="4" s="1"/>
  <c r="N16" i="4"/>
  <c r="O16" i="4" s="1"/>
  <c r="N17" i="4"/>
  <c r="N32" i="4"/>
  <c r="O32" i="4" s="1"/>
  <c r="M31" i="4"/>
  <c r="N30" i="4"/>
  <c r="L11" i="4"/>
  <c r="M11" i="4" s="1"/>
  <c r="N11" i="4" s="1"/>
  <c r="O11" i="4" s="1"/>
  <c r="P11" i="4" s="1"/>
  <c r="L27" i="4"/>
  <c r="M27" i="4" s="1"/>
  <c r="L13" i="4"/>
  <c r="L29" i="4"/>
  <c r="M29" i="4" s="1"/>
  <c r="L25" i="4"/>
  <c r="L26" i="4"/>
  <c r="L12" i="4"/>
  <c r="L14" i="4"/>
  <c r="L28" i="4"/>
  <c r="M21" i="4"/>
  <c r="P16" i="4" l="1"/>
  <c r="Q16" i="4" s="1"/>
  <c r="P15" i="4"/>
  <c r="Q15" i="4" s="1"/>
  <c r="O17" i="4"/>
  <c r="P32" i="4"/>
  <c r="Q32" i="4" s="1"/>
  <c r="N31" i="4"/>
  <c r="O30" i="4"/>
  <c r="N29" i="4"/>
  <c r="O29" i="4" s="1"/>
  <c r="N27" i="4"/>
  <c r="O27" i="4" s="1"/>
  <c r="N21" i="4"/>
  <c r="M28" i="4"/>
  <c r="M14" i="4"/>
  <c r="M12" i="4"/>
  <c r="M26" i="4"/>
  <c r="M25" i="4"/>
  <c r="M10" i="4"/>
  <c r="Q11" i="4"/>
  <c r="M13" i="4"/>
  <c r="P17" i="4" l="1"/>
  <c r="Q17" i="4" s="1"/>
  <c r="R16" i="4"/>
  <c r="T16" i="4" s="1"/>
  <c r="F16" i="4" s="1"/>
  <c r="G16" i="4" s="1"/>
  <c r="R15" i="4"/>
  <c r="S15" i="4" s="1"/>
  <c r="R32" i="4"/>
  <c r="T32" i="4" s="1"/>
  <c r="F32" i="4" s="1"/>
  <c r="G32" i="4" s="1"/>
  <c r="P30" i="4"/>
  <c r="Q30" i="4" s="1"/>
  <c r="O31" i="4"/>
  <c r="N12" i="4"/>
  <c r="P27" i="4"/>
  <c r="P29" i="4"/>
  <c r="R11" i="4"/>
  <c r="T11" i="4" s="1"/>
  <c r="F11" i="4" s="1"/>
  <c r="G11" i="4" s="1"/>
  <c r="N25" i="4"/>
  <c r="N13" i="4"/>
  <c r="O13" i="4" s="1"/>
  <c r="N10" i="4"/>
  <c r="O10" i="4" s="1"/>
  <c r="N26" i="4"/>
  <c r="O26" i="4" s="1"/>
  <c r="N14" i="4"/>
  <c r="N28" i="4"/>
  <c r="O21" i="4"/>
  <c r="T15" i="4" l="1"/>
  <c r="F15" i="4" s="1"/>
  <c r="G15" i="4" s="1"/>
  <c r="H15" i="4" s="1"/>
  <c r="R17" i="4"/>
  <c r="S17" i="4" s="1"/>
  <c r="I16" i="4"/>
  <c r="H16" i="4"/>
  <c r="S16" i="4"/>
  <c r="I32" i="4"/>
  <c r="H32" i="4"/>
  <c r="S32" i="4"/>
  <c r="P31" i="4"/>
  <c r="R30" i="4"/>
  <c r="S30" i="4" s="1"/>
  <c r="H11" i="4"/>
  <c r="I11" i="4"/>
  <c r="P21" i="4"/>
  <c r="P26" i="4"/>
  <c r="Q26" i="4" s="1"/>
  <c r="P10" i="4"/>
  <c r="Q10" i="4" s="1"/>
  <c r="P13" i="4"/>
  <c r="Q13" i="4" s="1"/>
  <c r="O28" i="4"/>
  <c r="O14" i="4"/>
  <c r="O25" i="4"/>
  <c r="S11" i="4"/>
  <c r="Q29" i="4"/>
  <c r="Q27" i="4"/>
  <c r="O12" i="4"/>
  <c r="T30" i="4" l="1"/>
  <c r="F30" i="4" s="1"/>
  <c r="G30" i="4" s="1"/>
  <c r="I30" i="4" s="1"/>
  <c r="T17" i="4"/>
  <c r="F17" i="4" s="1"/>
  <c r="G17" i="4" s="1"/>
  <c r="H17" i="4" s="1"/>
  <c r="I15" i="4"/>
  <c r="Q31" i="4"/>
  <c r="P25" i="4"/>
  <c r="R10" i="4"/>
  <c r="T10" i="4" s="1"/>
  <c r="F10" i="4" s="1"/>
  <c r="G10" i="4" s="1"/>
  <c r="H10" i="4" s="1"/>
  <c r="R13" i="4"/>
  <c r="T13" i="4" s="1"/>
  <c r="F13" i="4" s="1"/>
  <c r="G13" i="4" s="1"/>
  <c r="R26" i="4"/>
  <c r="T26" i="4" s="1"/>
  <c r="F26" i="4" s="1"/>
  <c r="G26" i="4" s="1"/>
  <c r="P12" i="4"/>
  <c r="P14" i="4"/>
  <c r="R27" i="4"/>
  <c r="T27" i="4" s="1"/>
  <c r="F27" i="4" s="1"/>
  <c r="G27" i="4" s="1"/>
  <c r="R29" i="4"/>
  <c r="T29" i="4" s="1"/>
  <c r="F29" i="4" s="1"/>
  <c r="G29" i="4" s="1"/>
  <c r="P28" i="4"/>
  <c r="Q21" i="4"/>
  <c r="H30" i="4" l="1"/>
  <c r="I17" i="4"/>
  <c r="R31" i="4"/>
  <c r="T31" i="4" s="1"/>
  <c r="F31" i="4" s="1"/>
  <c r="G31" i="4" s="1"/>
  <c r="H29" i="4"/>
  <c r="I29" i="4"/>
  <c r="H26" i="4"/>
  <c r="I26" i="4"/>
  <c r="I10" i="4"/>
  <c r="H27" i="4"/>
  <c r="I27" i="4"/>
  <c r="H13" i="4"/>
  <c r="I13" i="4"/>
  <c r="S26" i="4"/>
  <c r="Q25" i="4"/>
  <c r="R21" i="4"/>
  <c r="T21" i="4" s="1"/>
  <c r="F21" i="4" s="1"/>
  <c r="G21" i="4" s="1"/>
  <c r="Q28" i="4"/>
  <c r="S29" i="4"/>
  <c r="S27" i="4"/>
  <c r="Q14" i="4"/>
  <c r="Q12" i="4"/>
  <c r="S13" i="4"/>
  <c r="S10" i="4"/>
  <c r="H31" i="4" l="1"/>
  <c r="I31" i="4"/>
  <c r="S31" i="4"/>
  <c r="H21" i="4"/>
  <c r="I21" i="4"/>
  <c r="R25" i="4"/>
  <c r="T25" i="4" s="1"/>
  <c r="F25" i="4" s="1"/>
  <c r="G25" i="4" s="1"/>
  <c r="R14" i="4"/>
  <c r="T14" i="4" s="1"/>
  <c r="F14" i="4" s="1"/>
  <c r="G14" i="4" s="1"/>
  <c r="R28" i="4"/>
  <c r="T28" i="4" s="1"/>
  <c r="F28" i="4" s="1"/>
  <c r="G28" i="4" s="1"/>
  <c r="R12" i="4"/>
  <c r="T12" i="4" s="1"/>
  <c r="F12" i="4" s="1"/>
  <c r="G12" i="4" s="1"/>
  <c r="S21" i="4"/>
  <c r="H14" i="4" l="1"/>
  <c r="I14" i="4"/>
  <c r="H28" i="4"/>
  <c r="I28" i="4"/>
  <c r="H12" i="4"/>
  <c r="I12" i="4"/>
  <c r="H25" i="4"/>
  <c r="I25" i="4"/>
  <c r="S12" i="4"/>
  <c r="S25" i="4"/>
  <c r="S28" i="4"/>
  <c r="S14" i="4"/>
</calcChain>
</file>

<file path=xl/comments1.xml><?xml version="1.0" encoding="utf-8"?>
<comments xmlns="http://schemas.openxmlformats.org/spreadsheetml/2006/main">
  <authors>
    <author>Noel Wright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Noel Wright:</t>
        </r>
        <r>
          <rPr>
            <sz val="9"/>
            <color indexed="81"/>
            <rFont val="Tahoma"/>
            <family val="2"/>
          </rPr>
          <t xml:space="preserve">
Includes Part Charge of $4.83</t>
        </r>
      </text>
    </comment>
  </commentList>
</comments>
</file>

<file path=xl/sharedStrings.xml><?xml version="1.0" encoding="utf-8"?>
<sst xmlns="http://schemas.openxmlformats.org/spreadsheetml/2006/main" count="105" uniqueCount="82">
  <si>
    <t>GENERIC PRODUCT PURCHASING ANALYSIS FOR PHARMACY</t>
  </si>
  <si>
    <t>Cost to Chemist</t>
  </si>
  <si>
    <t>Healthpac Reimbursement</t>
  </si>
  <si>
    <t>Off Invoice and PPD Discounts</t>
  </si>
  <si>
    <t>Pharmacy Name:</t>
  </si>
  <si>
    <t>OP</t>
  </si>
  <si>
    <t>PPD</t>
  </si>
  <si>
    <t>Total Off Inv Disc</t>
  </si>
  <si>
    <t>Account Number:</t>
  </si>
  <si>
    <t>Wholesaler Mark Up:</t>
  </si>
  <si>
    <t>Outer Pack Discount:</t>
  </si>
  <si>
    <t>PPD Discount:</t>
  </si>
  <si>
    <t>Healthpac Mark Up &lt; $150</t>
  </si>
  <si>
    <t>Healthpac Mark Up &gt; $150</t>
  </si>
  <si>
    <t>Growth Incentive:</t>
  </si>
  <si>
    <t>Nett into Store</t>
  </si>
  <si>
    <t>Pharmacy $ Profits</t>
  </si>
  <si>
    <t>Nett into Store Price</t>
  </si>
  <si>
    <t>Information required to complete this exercise</t>
  </si>
  <si>
    <t>BRANDED PRODUCT</t>
  </si>
  <si>
    <t>Pack</t>
  </si>
  <si>
    <t>Unit Cost to Chemist</t>
  </si>
  <si>
    <t>Supplier Discount</t>
  </si>
  <si>
    <t>Balance</t>
  </si>
  <si>
    <t>Growth Incentive</t>
  </si>
  <si>
    <t>Branded:</t>
  </si>
  <si>
    <t>M/Facturer Price</t>
  </si>
  <si>
    <t>REMEMBER IT IS THE $$$$ IN THE BANK THAT PAY WAGES AND EXPENSES, NOT GROSS MARGIN %</t>
  </si>
  <si>
    <t>When making your final decision please take the following points into consideration:</t>
  </si>
  <si>
    <t>&gt; Sustainability of the offer and deal.</t>
  </si>
  <si>
    <t>&gt; Pharmac potential changes and activities</t>
  </si>
  <si>
    <r>
      <t xml:space="preserve">(This should enable you to clearly determine which products generates the best </t>
    </r>
    <r>
      <rPr>
        <b/>
        <sz val="10"/>
        <rFont val="Arial"/>
        <family val="2"/>
      </rPr>
      <t>$$</t>
    </r>
    <r>
      <rPr>
        <sz val="10"/>
        <rFont val="Arial"/>
        <family val="2"/>
      </rPr>
      <t xml:space="preserve"> return for your pharmacy)</t>
    </r>
  </si>
  <si>
    <t>W/Sale Terms</t>
  </si>
  <si>
    <t>(Based on purchases and deals via wholesale only)</t>
  </si>
  <si>
    <t>Generics: 1</t>
  </si>
  <si>
    <t>GENERIC 1 PRODUCT</t>
  </si>
  <si>
    <t>Generics: 2</t>
  </si>
  <si>
    <t>GENERIC 2 PRODUCT</t>
  </si>
  <si>
    <t xml:space="preserve"> via Wholesale</t>
  </si>
  <si>
    <t>Based on information available in the market at date of printing.</t>
  </si>
  <si>
    <t/>
  </si>
  <si>
    <t>GSK</t>
  </si>
  <si>
    <t>Ventolin Inhaler 100 mcg 200dose</t>
  </si>
  <si>
    <t>Mylan</t>
  </si>
  <si>
    <t>Respigen Inhaler 100mcg 200dose</t>
  </si>
  <si>
    <t>Rex Med</t>
  </si>
  <si>
    <t>SalAir Inhaler 100mcg 200dose</t>
  </si>
  <si>
    <t>Meterol Inhaler 25mcg 120dose</t>
  </si>
  <si>
    <t>Floair Inhaler 125mcg 120dose</t>
  </si>
  <si>
    <t>Floair Inhaler 50mcg 120dose</t>
  </si>
  <si>
    <t>Floair Inhaler 250mcg 120dose</t>
  </si>
  <si>
    <t>Serevent Inhaler 25mcg 120dose</t>
  </si>
  <si>
    <t>Rexair Inhaler 50mcg/25mcg 120dose</t>
  </si>
  <si>
    <t>Rexair Inhaler 125mcg/25mcg 120dose</t>
  </si>
  <si>
    <t>Rexair Inhaler 250mcg/25mcg 120dose</t>
  </si>
  <si>
    <t>Flixotide Inhaler 50mcg 120dose</t>
  </si>
  <si>
    <t>Flixotide Inhaler 125mcg 120dose</t>
  </si>
  <si>
    <t>Flixotide Inhaler 250mcg 120dose</t>
  </si>
  <si>
    <t>Seretide Inhaler 50mcg/25mcg 120dose</t>
  </si>
  <si>
    <t>Seretide Inhaler 125mcg/25mcg 120dose</t>
  </si>
  <si>
    <t>Seretide Inhaler 250mcg/25mcg 120dose</t>
  </si>
  <si>
    <t>ONCE WE COUNTED MARGIN IN $'S NOW WE COUNT IT IN CENT'S</t>
  </si>
  <si>
    <t>Nett into Store per UNIT</t>
  </si>
  <si>
    <t>&gt; Patient consequences / benefits</t>
  </si>
  <si>
    <t>No current deals available</t>
  </si>
  <si>
    <t>No current deals available - NOT FUNDED</t>
  </si>
  <si>
    <t>&gt; You need to add your Wholesaler terms to this equation.</t>
  </si>
  <si>
    <t>M/F Cost +</t>
  </si>
  <si>
    <t>Outers</t>
  </si>
  <si>
    <t>Purchase in Outers to maximise deals</t>
  </si>
  <si>
    <t>100 units direct Based on 100 plus 15 no charge)</t>
  </si>
  <si>
    <t>MDI with dose counter. NOT FUNDED</t>
  </si>
  <si>
    <t>Maximum</t>
  </si>
  <si>
    <t>160+</t>
  </si>
  <si>
    <t xml:space="preserve">Per pack fee </t>
  </si>
  <si>
    <t xml:space="preserve">Deal period </t>
  </si>
  <si>
    <t>1 April 2019 to 30 June 2019</t>
  </si>
  <si>
    <t>MDI with dose counter. 30% on 1, 40 % on multiples of 10</t>
  </si>
  <si>
    <t>10 to 159 @ 30% or maximum discount 45% on 160</t>
  </si>
  <si>
    <t>10+</t>
  </si>
  <si>
    <t xml:space="preserve">Part Charge applies to all dispensings. </t>
  </si>
  <si>
    <t>Respiratory Maximum Deal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</si>
</sst>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0;[Red]\-&quot;$&quot;#,##0.000"/>
    <numFmt numFmtId="165" formatCode="&quot;$&quot;#,##0.00"/>
  </numFmts>
  <fonts count="1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0" fontId="3" fillId="0" borderId="0" xfId="0" applyNumberFormat="1" applyFont="1" applyAlignment="1">
      <alignment horizontal="center"/>
    </xf>
    <xf numFmtId="0" fontId="4" fillId="0" borderId="0" xfId="0" applyFont="1"/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9" fontId="3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8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quotePrefix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0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0" fontId="3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4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13" fillId="2" borderId="0" xfId="0" applyNumberFormat="1" applyFont="1" applyFill="1" applyAlignment="1" applyProtection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/>
    <xf numFmtId="0" fontId="4" fillId="2" borderId="0" xfId="0" applyFont="1" applyFill="1"/>
    <xf numFmtId="0" fontId="9" fillId="2" borderId="0" xfId="0" applyFont="1" applyFill="1"/>
    <xf numFmtId="0" fontId="5" fillId="0" borderId="0" xfId="0" applyFont="1" applyAlignment="1">
      <alignment horizontal="center"/>
    </xf>
    <xf numFmtId="8" fontId="3" fillId="2" borderId="0" xfId="0" applyNumberFormat="1" applyFont="1" applyFill="1" applyAlignment="1" applyProtection="1">
      <alignment horizontal="center"/>
      <protection locked="0"/>
    </xf>
    <xf numFmtId="8" fontId="0" fillId="2" borderId="0" xfId="0" applyNumberFormat="1" applyFill="1" applyAlignment="1" applyProtection="1">
      <alignment horizontal="center"/>
      <protection locked="0"/>
    </xf>
    <xf numFmtId="8" fontId="6" fillId="2" borderId="0" xfId="0" applyNumberFormat="1" applyFont="1" applyFill="1" applyAlignment="1" applyProtection="1">
      <alignment horizontal="center"/>
      <protection locked="0"/>
    </xf>
    <xf numFmtId="165" fontId="6" fillId="2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4" fontId="1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0" fontId="0" fillId="0" borderId="0" xfId="0" applyProtection="1"/>
    <xf numFmtId="0" fontId="13" fillId="2" borderId="0" xfId="0" applyFont="1" applyFill="1" applyProtection="1"/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31" workbookViewId="0">
      <selection activeCell="B6" sqref="B6"/>
    </sheetView>
  </sheetViews>
  <sheetFormatPr defaultRowHeight="12.75" x14ac:dyDescent="0.2"/>
  <cols>
    <col min="1" max="1" width="38.28515625" customWidth="1"/>
    <col min="4" max="4" width="9.140625" style="21"/>
  </cols>
  <sheetData>
    <row r="1" spans="1:4" x14ac:dyDescent="0.2">
      <c r="A1" s="9" t="s">
        <v>18</v>
      </c>
    </row>
    <row r="2" spans="1:4" x14ac:dyDescent="0.2">
      <c r="A2" s="9"/>
    </row>
    <row r="3" spans="1:4" x14ac:dyDescent="0.2">
      <c r="A3" s="4" t="s">
        <v>75</v>
      </c>
      <c r="B3" s="32" t="s">
        <v>76</v>
      </c>
      <c r="C3" s="42"/>
      <c r="D3" s="43"/>
    </row>
    <row r="5" spans="1:4" x14ac:dyDescent="0.2">
      <c r="A5" t="s">
        <v>4</v>
      </c>
      <c r="B5" s="32" t="s">
        <v>81</v>
      </c>
      <c r="C5" s="27"/>
      <c r="D5" s="28"/>
    </row>
    <row r="7" spans="1:4" s="10" customFormat="1" ht="25.5" x14ac:dyDescent="0.2">
      <c r="B7" s="16" t="s">
        <v>32</v>
      </c>
      <c r="C7" s="16"/>
      <c r="D7" s="20"/>
    </row>
    <row r="9" spans="1:4" x14ac:dyDescent="0.2">
      <c r="A9" t="s">
        <v>8</v>
      </c>
      <c r="B9" s="29">
        <v>123456</v>
      </c>
    </row>
    <row r="11" spans="1:4" x14ac:dyDescent="0.2">
      <c r="A11" t="s">
        <v>9</v>
      </c>
      <c r="B11" s="30">
        <v>8.6499999999999994E-2</v>
      </c>
    </row>
    <row r="12" spans="1:4" x14ac:dyDescent="0.2">
      <c r="B12" s="13">
        <v>3.5000000000000003E-2</v>
      </c>
    </row>
    <row r="13" spans="1:4" x14ac:dyDescent="0.2">
      <c r="B13" s="13">
        <v>0.1</v>
      </c>
    </row>
    <row r="15" spans="1:4" x14ac:dyDescent="0.2">
      <c r="A15" t="s">
        <v>10</v>
      </c>
      <c r="B15" s="30">
        <v>0</v>
      </c>
    </row>
    <row r="16" spans="1:4" x14ac:dyDescent="0.2">
      <c r="B16" s="49"/>
    </row>
    <row r="17" spans="1:11" x14ac:dyDescent="0.2">
      <c r="A17" t="s">
        <v>11</v>
      </c>
      <c r="B17" s="30">
        <v>0</v>
      </c>
    </row>
    <row r="18" spans="1:11" x14ac:dyDescent="0.2">
      <c r="B18" s="49"/>
    </row>
    <row r="19" spans="1:11" x14ac:dyDescent="0.2">
      <c r="A19" t="s">
        <v>14</v>
      </c>
      <c r="B19" s="30">
        <v>0</v>
      </c>
    </row>
    <row r="21" spans="1:11" x14ac:dyDescent="0.2">
      <c r="A21" t="s">
        <v>12</v>
      </c>
      <c r="B21" s="13">
        <v>0.03</v>
      </c>
    </row>
    <row r="22" spans="1:11" x14ac:dyDescent="0.2">
      <c r="B22" s="8"/>
    </row>
    <row r="23" spans="1:11" x14ac:dyDescent="0.2">
      <c r="A23" t="s">
        <v>13</v>
      </c>
      <c r="B23" s="13">
        <v>0.04</v>
      </c>
    </row>
    <row r="24" spans="1:11" x14ac:dyDescent="0.2">
      <c r="B24" s="13"/>
    </row>
    <row r="25" spans="1:11" x14ac:dyDescent="0.2">
      <c r="A25" s="41" t="s">
        <v>74</v>
      </c>
      <c r="B25" s="50">
        <v>0.253</v>
      </c>
    </row>
    <row r="27" spans="1:11" x14ac:dyDescent="0.2">
      <c r="A27" s="4" t="s">
        <v>25</v>
      </c>
      <c r="B27" s="51" t="s">
        <v>41</v>
      </c>
    </row>
    <row r="29" spans="1:11" x14ac:dyDescent="0.2">
      <c r="A29" s="26" t="s">
        <v>42</v>
      </c>
      <c r="B29" s="30">
        <v>0</v>
      </c>
      <c r="C29" s="52"/>
      <c r="D29" s="32" t="s">
        <v>80</v>
      </c>
      <c r="E29" s="31"/>
      <c r="F29" s="31"/>
      <c r="G29" s="31"/>
      <c r="H29" s="31"/>
      <c r="I29" s="31"/>
      <c r="J29" s="31"/>
      <c r="K29" s="31"/>
    </row>
    <row r="30" spans="1:11" x14ac:dyDescent="0.2">
      <c r="A30" s="26" t="s">
        <v>51</v>
      </c>
      <c r="B30" s="30">
        <v>0</v>
      </c>
      <c r="C30" s="52"/>
      <c r="D30" s="32" t="s">
        <v>64</v>
      </c>
      <c r="E30" s="31"/>
      <c r="F30" s="31"/>
      <c r="G30" s="31"/>
      <c r="H30" s="31"/>
      <c r="I30" s="31"/>
      <c r="J30" s="31"/>
      <c r="K30" s="31"/>
    </row>
    <row r="31" spans="1:11" x14ac:dyDescent="0.2">
      <c r="A31" s="26" t="s">
        <v>55</v>
      </c>
      <c r="B31" s="30">
        <v>0</v>
      </c>
      <c r="C31" s="52"/>
      <c r="D31" s="32" t="s">
        <v>64</v>
      </c>
      <c r="E31" s="31"/>
      <c r="F31" s="31"/>
      <c r="G31" s="31"/>
      <c r="H31" s="31"/>
      <c r="I31" s="31"/>
      <c r="J31" s="31"/>
      <c r="K31" s="31"/>
    </row>
    <row r="32" spans="1:11" x14ac:dyDescent="0.2">
      <c r="A32" s="26" t="s">
        <v>56</v>
      </c>
      <c r="B32" s="30">
        <v>0</v>
      </c>
      <c r="C32" s="52"/>
      <c r="D32" s="32" t="s">
        <v>64</v>
      </c>
      <c r="E32" s="31"/>
      <c r="F32" s="31"/>
      <c r="G32" s="31"/>
      <c r="H32" s="31"/>
      <c r="I32" s="31"/>
      <c r="J32" s="31"/>
      <c r="K32" s="31"/>
    </row>
    <row r="33" spans="1:11" x14ac:dyDescent="0.2">
      <c r="A33" s="26" t="s">
        <v>57</v>
      </c>
      <c r="B33" s="30">
        <v>0</v>
      </c>
      <c r="C33" s="52"/>
      <c r="D33" s="32" t="s">
        <v>64</v>
      </c>
      <c r="E33" s="31"/>
      <c r="F33" s="31"/>
      <c r="G33" s="31"/>
      <c r="H33" s="31"/>
      <c r="I33" s="31"/>
      <c r="J33" s="31"/>
      <c r="K33" s="31"/>
    </row>
    <row r="34" spans="1:11" x14ac:dyDescent="0.2">
      <c r="A34" s="26" t="s">
        <v>58</v>
      </c>
      <c r="B34" s="30">
        <v>0</v>
      </c>
      <c r="C34" s="52"/>
      <c r="D34" s="32" t="s">
        <v>64</v>
      </c>
      <c r="E34" s="31"/>
      <c r="F34" s="31"/>
      <c r="G34" s="31"/>
      <c r="H34" s="31"/>
      <c r="I34" s="31"/>
      <c r="J34" s="31"/>
      <c r="K34" s="31"/>
    </row>
    <row r="35" spans="1:11" x14ac:dyDescent="0.2">
      <c r="A35" s="26" t="s">
        <v>59</v>
      </c>
      <c r="B35" s="30">
        <v>0</v>
      </c>
      <c r="C35" s="52"/>
      <c r="D35" s="32" t="s">
        <v>64</v>
      </c>
      <c r="E35" s="31"/>
      <c r="F35" s="31"/>
      <c r="G35" s="31"/>
      <c r="H35" s="31"/>
      <c r="I35" s="31"/>
      <c r="J35" s="31"/>
      <c r="K35" s="31"/>
    </row>
    <row r="36" spans="1:11" x14ac:dyDescent="0.2">
      <c r="A36" s="26" t="s">
        <v>60</v>
      </c>
      <c r="B36" s="30">
        <v>0</v>
      </c>
      <c r="C36" s="52"/>
      <c r="D36" s="32" t="s">
        <v>65</v>
      </c>
      <c r="E36" s="31"/>
      <c r="F36" s="31"/>
      <c r="G36" s="31"/>
      <c r="H36" s="31"/>
      <c r="I36" s="31"/>
      <c r="J36" s="31"/>
      <c r="K36" s="31"/>
    </row>
    <row r="37" spans="1:11" x14ac:dyDescent="0.2">
      <c r="A37" s="25" t="s">
        <v>40</v>
      </c>
      <c r="D37"/>
    </row>
    <row r="38" spans="1:11" x14ac:dyDescent="0.2">
      <c r="A38" s="4" t="s">
        <v>34</v>
      </c>
      <c r="B38" s="51" t="s">
        <v>43</v>
      </c>
      <c r="D38"/>
    </row>
    <row r="39" spans="1:11" x14ac:dyDescent="0.2">
      <c r="D39"/>
    </row>
    <row r="40" spans="1:11" x14ac:dyDescent="0.2">
      <c r="A40" s="26" t="s">
        <v>44</v>
      </c>
      <c r="B40" s="30">
        <v>0.13159999999999999</v>
      </c>
      <c r="D40" s="53" t="s">
        <v>70</v>
      </c>
      <c r="E40" s="27"/>
      <c r="F40" s="27"/>
      <c r="G40" s="27"/>
      <c r="H40" s="27"/>
      <c r="I40" s="27"/>
      <c r="J40" s="27"/>
      <c r="K40" s="27"/>
    </row>
    <row r="41" spans="1:11" x14ac:dyDescent="0.2">
      <c r="D41"/>
    </row>
    <row r="42" spans="1:11" x14ac:dyDescent="0.2">
      <c r="A42" s="4" t="s">
        <v>36</v>
      </c>
      <c r="B42" s="51" t="s">
        <v>45</v>
      </c>
      <c r="D42"/>
    </row>
    <row r="43" spans="1:11" x14ac:dyDescent="0.2">
      <c r="D43"/>
    </row>
    <row r="44" spans="1:11" x14ac:dyDescent="0.2">
      <c r="A44" s="26" t="s">
        <v>46</v>
      </c>
      <c r="B44" s="30">
        <v>0.45</v>
      </c>
      <c r="D44" s="32" t="s">
        <v>78</v>
      </c>
      <c r="E44" s="27"/>
      <c r="F44" s="27"/>
      <c r="G44" s="27"/>
      <c r="H44" s="27"/>
      <c r="I44" s="27"/>
      <c r="J44" s="27"/>
      <c r="K44" s="27"/>
    </row>
    <row r="45" spans="1:11" x14ac:dyDescent="0.2">
      <c r="A45" s="26" t="s">
        <v>47</v>
      </c>
      <c r="B45" s="30">
        <v>0.4</v>
      </c>
      <c r="D45" s="32" t="s">
        <v>77</v>
      </c>
      <c r="E45" s="27"/>
      <c r="F45" s="27"/>
      <c r="G45" s="27"/>
      <c r="H45" s="27"/>
      <c r="I45" s="27"/>
      <c r="J45" s="27"/>
      <c r="K45" s="27"/>
    </row>
    <row r="46" spans="1:11" x14ac:dyDescent="0.2">
      <c r="A46" s="26" t="s">
        <v>49</v>
      </c>
      <c r="B46" s="30">
        <v>0.4</v>
      </c>
      <c r="D46" s="32" t="s">
        <v>77</v>
      </c>
      <c r="E46" s="27"/>
      <c r="F46" s="27"/>
      <c r="G46" s="27"/>
      <c r="H46" s="27"/>
      <c r="I46" s="27"/>
      <c r="J46" s="27"/>
      <c r="K46" s="27"/>
    </row>
    <row r="47" spans="1:11" x14ac:dyDescent="0.2">
      <c r="A47" s="26" t="s">
        <v>48</v>
      </c>
      <c r="B47" s="30">
        <v>0.4</v>
      </c>
      <c r="D47" s="32" t="s">
        <v>77</v>
      </c>
      <c r="E47" s="27"/>
      <c r="F47" s="27"/>
      <c r="G47" s="27"/>
      <c r="H47" s="27"/>
      <c r="I47" s="27"/>
      <c r="J47" s="27"/>
      <c r="K47" s="27"/>
    </row>
    <row r="48" spans="1:11" x14ac:dyDescent="0.2">
      <c r="A48" s="26" t="s">
        <v>50</v>
      </c>
      <c r="B48" s="30">
        <v>0.4</v>
      </c>
      <c r="D48" s="32" t="s">
        <v>77</v>
      </c>
      <c r="E48" s="27"/>
      <c r="F48" s="27"/>
      <c r="G48" s="27"/>
      <c r="H48" s="27"/>
      <c r="I48" s="27"/>
      <c r="J48" s="27"/>
      <c r="K48" s="27"/>
    </row>
    <row r="49" spans="1:11" x14ac:dyDescent="0.2">
      <c r="A49" s="26" t="s">
        <v>52</v>
      </c>
      <c r="B49" s="30">
        <v>0.4</v>
      </c>
      <c r="C49" s="4"/>
      <c r="D49" s="32" t="s">
        <v>77</v>
      </c>
      <c r="E49" s="27"/>
      <c r="F49" s="27"/>
      <c r="G49" s="27"/>
      <c r="H49" s="27"/>
      <c r="I49" s="27"/>
      <c r="J49" s="27"/>
      <c r="K49" s="27"/>
    </row>
    <row r="50" spans="1:11" x14ac:dyDescent="0.2">
      <c r="A50" s="26" t="s">
        <v>53</v>
      </c>
      <c r="B50" s="30">
        <v>0.4</v>
      </c>
      <c r="C50" s="4"/>
      <c r="D50" s="32" t="s">
        <v>77</v>
      </c>
      <c r="E50" s="27"/>
      <c r="F50" s="27"/>
      <c r="G50" s="27"/>
      <c r="H50" s="27"/>
      <c r="I50" s="27"/>
      <c r="J50" s="27"/>
      <c r="K50" s="27"/>
    </row>
    <row r="51" spans="1:11" x14ac:dyDescent="0.2">
      <c r="A51" s="26" t="s">
        <v>54</v>
      </c>
      <c r="B51" s="30">
        <v>0</v>
      </c>
      <c r="C51" s="4"/>
      <c r="D51" s="32" t="s">
        <v>71</v>
      </c>
      <c r="E51" s="27"/>
      <c r="F51" s="27"/>
      <c r="G51" s="27"/>
      <c r="H51" s="27"/>
      <c r="I51" s="27"/>
      <c r="J51" s="27"/>
      <c r="K51" s="27"/>
    </row>
    <row r="52" spans="1:11" x14ac:dyDescent="0.2">
      <c r="A52" s="2"/>
      <c r="D52" s="22"/>
    </row>
  </sheetData>
  <sheetProtection password="E57C" sheet="1" objects="1" scenarios="1"/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workbookViewId="0">
      <selection activeCell="V24" sqref="V24"/>
    </sheetView>
  </sheetViews>
  <sheetFormatPr defaultRowHeight="12.75" x14ac:dyDescent="0.2"/>
  <cols>
    <col min="1" max="1" width="38.5703125" customWidth="1"/>
    <col min="3" max="6" width="10.7109375" customWidth="1"/>
    <col min="7" max="7" width="10.7109375" style="1" customWidth="1"/>
    <col min="8" max="8" width="10.7109375" customWidth="1"/>
    <col min="10" max="20" width="9.140625" hidden="1" customWidth="1"/>
    <col min="21" max="21" width="9.140625" style="1" customWidth="1"/>
  </cols>
  <sheetData>
    <row r="1" spans="1:22" x14ac:dyDescent="0.2">
      <c r="A1" s="9" t="s">
        <v>0</v>
      </c>
      <c r="E1" s="4" t="s">
        <v>67</v>
      </c>
      <c r="F1" s="39">
        <f>'Key Information'!B11</f>
        <v>8.6499999999999994E-2</v>
      </c>
      <c r="N1" s="3"/>
      <c r="O1" s="3"/>
      <c r="Q1" s="9"/>
      <c r="S1" s="2"/>
      <c r="U1" s="38" t="s">
        <v>68</v>
      </c>
      <c r="V1" s="1" t="s">
        <v>72</v>
      </c>
    </row>
    <row r="2" spans="1:22" x14ac:dyDescent="0.2">
      <c r="A2" s="19" t="s">
        <v>33</v>
      </c>
      <c r="E2" s="2"/>
      <c r="F2" s="19"/>
      <c r="N2" s="3"/>
      <c r="O2" s="3"/>
      <c r="Q2" s="9"/>
      <c r="S2" s="2"/>
    </row>
    <row r="4" spans="1:22" x14ac:dyDescent="0.2">
      <c r="A4" t="s">
        <v>31</v>
      </c>
      <c r="N4" s="12"/>
      <c r="O4" s="12"/>
    </row>
    <row r="5" spans="1:22" x14ac:dyDescent="0.2">
      <c r="N5" s="8"/>
      <c r="O5" s="8"/>
      <c r="T5" s="13"/>
    </row>
    <row r="6" spans="1:22" x14ac:dyDescent="0.2">
      <c r="A6" s="9" t="str">
        <f>'Key Information'!B5</f>
        <v>Respiratory Maximum Deal</v>
      </c>
      <c r="N6" s="12"/>
      <c r="O6" s="12"/>
      <c r="T6" s="6"/>
    </row>
    <row r="7" spans="1:22" s="10" customFormat="1" ht="38.25" x14ac:dyDescent="0.2">
      <c r="C7" s="16" t="s">
        <v>26</v>
      </c>
      <c r="D7" s="16" t="s">
        <v>2</v>
      </c>
      <c r="E7" s="16" t="s">
        <v>1</v>
      </c>
      <c r="F7" s="16" t="s">
        <v>3</v>
      </c>
      <c r="G7" s="16" t="s">
        <v>15</v>
      </c>
      <c r="H7" s="16" t="s">
        <v>16</v>
      </c>
      <c r="I7" s="16" t="s">
        <v>62</v>
      </c>
      <c r="Q7"/>
      <c r="R7"/>
      <c r="S7"/>
      <c r="T7" s="3"/>
      <c r="U7" s="54" t="s">
        <v>68</v>
      </c>
      <c r="V7" s="55" t="s">
        <v>72</v>
      </c>
    </row>
    <row r="8" spans="1:22" s="10" customFormat="1" ht="38.25" x14ac:dyDescent="0.2">
      <c r="A8" s="15" t="s">
        <v>19</v>
      </c>
      <c r="B8" s="33" t="str">
        <f>'Key Information'!B27</f>
        <v>GSK</v>
      </c>
      <c r="C8" s="33" t="s">
        <v>38</v>
      </c>
      <c r="D8" s="34"/>
      <c r="K8" s="11" t="s">
        <v>21</v>
      </c>
      <c r="L8" s="11" t="s">
        <v>22</v>
      </c>
      <c r="M8" s="11" t="s">
        <v>23</v>
      </c>
      <c r="N8" s="11" t="s">
        <v>5</v>
      </c>
      <c r="O8" s="11" t="s">
        <v>23</v>
      </c>
      <c r="P8" s="11" t="s">
        <v>6</v>
      </c>
      <c r="Q8" s="11" t="s">
        <v>23</v>
      </c>
      <c r="R8" s="11" t="s">
        <v>24</v>
      </c>
      <c r="S8" s="11" t="s">
        <v>17</v>
      </c>
      <c r="T8" s="10" t="s">
        <v>7</v>
      </c>
      <c r="U8" s="11"/>
    </row>
    <row r="9" spans="1:22" s="10" customFormat="1" x14ac:dyDescent="0.2">
      <c r="B9" s="16" t="s">
        <v>20</v>
      </c>
      <c r="H9" s="16" t="s">
        <v>20</v>
      </c>
      <c r="K9" s="11"/>
      <c r="L9" s="11"/>
      <c r="M9" s="11"/>
      <c r="U9" s="11"/>
    </row>
    <row r="10" spans="1:22" x14ac:dyDescent="0.2">
      <c r="A10" s="4" t="str">
        <f>'Key Information'!A29</f>
        <v>Ventolin Inhaler 100 mcg 200dose</v>
      </c>
      <c r="B10" s="29">
        <v>1</v>
      </c>
      <c r="C10" s="45">
        <v>3.8</v>
      </c>
      <c r="D10" s="5">
        <f>IF(C10&lt;149.99,C10+(C10*'Key Information'!$B$21),IF(C10&gt;149.99,(C10+C10*'Key Information'!$B$23)))+'Key Information'!B25</f>
        <v>4.1669999999999998</v>
      </c>
      <c r="E10" s="5">
        <f>IF(C10&lt;4.01,(C10+C10*'Key Information'!$B$13),IF(C10&lt;149.99,(C10+C10*'Key Information'!$B$11),IF(C10&gt;149.99,(C10+C10*'Key Information'!$B$12))))</f>
        <v>4.18</v>
      </c>
      <c r="F10" s="5">
        <f>T10</f>
        <v>0</v>
      </c>
      <c r="G10" s="5">
        <f>E10-F10</f>
        <v>4.18</v>
      </c>
      <c r="H10" s="17">
        <f>D10-G10+4.83</f>
        <v>4.8170000000000002</v>
      </c>
      <c r="I10" s="23">
        <f t="shared" ref="I10:I17" si="0">G10/B10</f>
        <v>4.18</v>
      </c>
      <c r="K10" s="5">
        <f>E10</f>
        <v>4.18</v>
      </c>
      <c r="L10" s="5">
        <f>K10*'Key Information'!$B$29</f>
        <v>0</v>
      </c>
      <c r="M10" s="5">
        <f>K10-L10</f>
        <v>4.18</v>
      </c>
      <c r="N10" s="14">
        <f>IF(C10&gt;149.99,0,IF(C10&lt;149.99,(M10*'Key Information'!$B$15)))</f>
        <v>0</v>
      </c>
      <c r="O10" s="5">
        <f>M10-N10</f>
        <v>4.18</v>
      </c>
      <c r="P10" s="5">
        <f>IF(C10&lt;4.01,0,IF(C10&gt;149.99,0,(O10*'Key Information'!$B$17)))</f>
        <v>0</v>
      </c>
      <c r="Q10" s="5">
        <f>O10-P10</f>
        <v>4.18</v>
      </c>
      <c r="R10" s="5">
        <f>IF(C10&lt;4.01,0,IF(C10&gt;149.99,0,(Q10*'Key Information'!$B$19)))</f>
        <v>0</v>
      </c>
      <c r="S10" s="5">
        <f>Q10-R10</f>
        <v>4.18</v>
      </c>
      <c r="T10" s="7">
        <f>L10+N10+P10+R10</f>
        <v>0</v>
      </c>
      <c r="U10" s="1">
        <v>12</v>
      </c>
    </row>
    <row r="11" spans="1:22" x14ac:dyDescent="0.2">
      <c r="A11" s="4" t="str">
        <f>'Key Information'!A30</f>
        <v>Serevent Inhaler 25mcg 120dose</v>
      </c>
      <c r="B11" s="29">
        <v>1</v>
      </c>
      <c r="C11" s="45">
        <v>25</v>
      </c>
      <c r="D11" s="5">
        <f>IF(C11&lt;149.99,C11+(C11*'Key Information'!$B$21),IF(C11&gt;149.99,(C11+C11*'Key Information'!$B$23)))+'Key Information'!B25</f>
        <v>26.003</v>
      </c>
      <c r="E11" s="5">
        <f>IF(C11&lt;4.01,(C11+C11*'Key Information'!$B$13),IF(C11&lt;149.99,(C11+C11*'Key Information'!$B$11),IF(C11&gt;149.99,(C11+C11*'Key Information'!$B$12))))</f>
        <v>27.162500000000001</v>
      </c>
      <c r="F11" s="5">
        <f>T11</f>
        <v>0</v>
      </c>
      <c r="G11" s="5">
        <f>E11-F11</f>
        <v>27.162500000000001</v>
      </c>
      <c r="H11" s="17">
        <f>D11-G11</f>
        <v>-1.1595000000000013</v>
      </c>
      <c r="I11" s="23">
        <f t="shared" si="0"/>
        <v>27.162500000000001</v>
      </c>
      <c r="K11" s="5">
        <f>E11</f>
        <v>27.162500000000001</v>
      </c>
      <c r="L11" s="5">
        <f>K11*'Key Information'!$B$30</f>
        <v>0</v>
      </c>
      <c r="M11" s="5">
        <f>K11-L11</f>
        <v>27.162500000000001</v>
      </c>
      <c r="N11" s="14">
        <f>IF(C11&gt;149.99,0,IF(C11&lt;149.99,(M11*'Key Information'!$B$15)))</f>
        <v>0</v>
      </c>
      <c r="O11" s="5">
        <f>M11-N11</f>
        <v>27.162500000000001</v>
      </c>
      <c r="P11" s="5">
        <f>IF(C11&lt;4.01,0,IF(C11&gt;149.99,0,(O11*'Key Information'!$B$17)))</f>
        <v>0</v>
      </c>
      <c r="Q11" s="5">
        <f>O11-P11</f>
        <v>27.162500000000001</v>
      </c>
      <c r="R11" s="5">
        <f>IF(C11&lt;4.01,0,IF(C11&gt;149.99,0,(Q11*'Key Information'!$B$19)))</f>
        <v>0</v>
      </c>
      <c r="S11" s="5">
        <f>Q11-R11</f>
        <v>27.162500000000001</v>
      </c>
      <c r="T11" s="7">
        <f>L11+N11+P11+R11</f>
        <v>0</v>
      </c>
      <c r="U11" s="1">
        <v>10</v>
      </c>
    </row>
    <row r="12" spans="1:22" x14ac:dyDescent="0.2">
      <c r="A12" s="4" t="str">
        <f>'Key Information'!A31</f>
        <v>Flixotide Inhaler 50mcg 120dose</v>
      </c>
      <c r="B12" s="29">
        <v>1</v>
      </c>
      <c r="C12" s="46">
        <v>7.5</v>
      </c>
      <c r="D12" s="5">
        <f>IF(C12&lt;149.99,C12+(C12*'Key Information'!$B$21),IF(C12&gt;149.99,(C12+C12*'Key Information'!$B$23)))+'Key Information'!B25</f>
        <v>7.9779999999999998</v>
      </c>
      <c r="E12" s="5">
        <f>IF(C12&lt;4.01,(C12+C12*'Key Information'!$B$13),IF(C12&lt;149.99,(C12+C12*'Key Information'!$B$11),IF(C12&gt;149.99,(C12+C12*'Key Information'!$B$12))))</f>
        <v>8.1487499999999997</v>
      </c>
      <c r="F12" s="5">
        <f>T12</f>
        <v>0</v>
      </c>
      <c r="G12" s="5">
        <f>E12-F12</f>
        <v>8.1487499999999997</v>
      </c>
      <c r="H12" s="17">
        <f>D12-G12</f>
        <v>-0.17074999999999996</v>
      </c>
      <c r="I12" s="23">
        <f t="shared" si="0"/>
        <v>8.1487499999999997</v>
      </c>
      <c r="K12" s="5">
        <f>E12</f>
        <v>8.1487499999999997</v>
      </c>
      <c r="L12" s="5">
        <f>K12*'Key Information'!$B$31</f>
        <v>0</v>
      </c>
      <c r="M12" s="5">
        <f>K12-L12</f>
        <v>8.1487499999999997</v>
      </c>
      <c r="N12" s="14">
        <f>IF(C12&gt;149.99,0,IF(C12&lt;149.99,(M12*'Key Information'!$B$15)))</f>
        <v>0</v>
      </c>
      <c r="O12" s="5">
        <f>M12-N12</f>
        <v>8.1487499999999997</v>
      </c>
      <c r="P12" s="5">
        <f>IF(C12&lt;4.01,0,IF(C12&gt;149.99,0,(O12*'Key Information'!$B$17)))</f>
        <v>0</v>
      </c>
      <c r="Q12" s="5">
        <f>O12-P12</f>
        <v>8.1487499999999997</v>
      </c>
      <c r="R12" s="5">
        <f>IF(C12&lt;4.01,0,IF(C12&gt;149.99,0,(Q12*'Key Information'!$B$19)))</f>
        <v>0</v>
      </c>
      <c r="S12" s="5">
        <f>Q12-R12</f>
        <v>8.1487499999999997</v>
      </c>
      <c r="T12" s="7">
        <f>L12+N12+P12+R12</f>
        <v>0</v>
      </c>
      <c r="U12" s="1">
        <v>12</v>
      </c>
    </row>
    <row r="13" spans="1:22" x14ac:dyDescent="0.2">
      <c r="A13" s="4" t="str">
        <f>'Key Information'!A32</f>
        <v>Flixotide Inhaler 125mcg 120dose</v>
      </c>
      <c r="B13" s="29">
        <v>1</v>
      </c>
      <c r="C13" s="47">
        <v>13.6</v>
      </c>
      <c r="D13" s="5">
        <f>IF(C13&lt;149.99,C13+(C13*'Key Information'!$B$21),IF(C13&gt;149.99,(C13+C13*'Key Information'!$B$23)))+'Key Information'!B25</f>
        <v>14.260999999999999</v>
      </c>
      <c r="E13" s="5">
        <f>IF(C13&lt;4.01,(C13+C13*'Key Information'!$B$13),IF(C13&lt;149.99,(C13+C13*'Key Information'!$B$11),IF(C13&gt;149.99,(C13+C13*'Key Information'!$B$12))))</f>
        <v>14.776399999999999</v>
      </c>
      <c r="F13" s="5">
        <f>T13</f>
        <v>0</v>
      </c>
      <c r="G13" s="5">
        <f>E13-F13</f>
        <v>14.776399999999999</v>
      </c>
      <c r="H13" s="17">
        <f>D13-G13</f>
        <v>-0.51539999999999964</v>
      </c>
      <c r="I13" s="23">
        <f t="shared" si="0"/>
        <v>14.776399999999999</v>
      </c>
      <c r="K13" s="5">
        <f>E13</f>
        <v>14.776399999999999</v>
      </c>
      <c r="L13" s="5">
        <f>K13*'Key Information'!$B$32</f>
        <v>0</v>
      </c>
      <c r="M13" s="5">
        <f>K13-L13</f>
        <v>14.776399999999999</v>
      </c>
      <c r="N13" s="14">
        <f>IF(C13&gt;149.99,0,IF(C13&lt;149.99,(M13*'Key Information'!$B$15)))</f>
        <v>0</v>
      </c>
      <c r="O13" s="5">
        <f>M13-N13</f>
        <v>14.776399999999999</v>
      </c>
      <c r="P13" s="5">
        <f>IF(C13&lt;4.01,0,IF(C13&gt;149.99,0,(O13*'Key Information'!$B$17)))</f>
        <v>0</v>
      </c>
      <c r="Q13" s="5">
        <f>O13-P13</f>
        <v>14.776399999999999</v>
      </c>
      <c r="R13" s="5">
        <f>IF(C13&lt;4.01,0,IF(C13&gt;149.99,0,(Q13*'Key Information'!$B$19)))</f>
        <v>0</v>
      </c>
      <c r="S13" s="5">
        <f>Q13-R13</f>
        <v>14.776399999999999</v>
      </c>
      <c r="T13" s="7">
        <f>L13+N13+P13+R13</f>
        <v>0</v>
      </c>
      <c r="U13" s="1">
        <v>12</v>
      </c>
    </row>
    <row r="14" spans="1:22" x14ac:dyDescent="0.2">
      <c r="A14" s="4" t="str">
        <f>'Key Information'!A33</f>
        <v>Flixotide Inhaler 250mcg 120dose</v>
      </c>
      <c r="B14" s="29">
        <v>1</v>
      </c>
      <c r="C14" s="48">
        <v>27.2</v>
      </c>
      <c r="D14" s="5">
        <f>IF(C14&lt;149.99,C14+(C14*'Key Information'!$B$21),IF(C14&gt;149.99,(C14+C14*'Key Information'!$B$23)))+'Key Information'!B25</f>
        <v>28.268999999999998</v>
      </c>
      <c r="E14" s="5">
        <f>IF(C14&lt;4.01,(C14+C14*'Key Information'!$B$13),IF(C14&lt;149.99,(C14+C14*'Key Information'!$B$11),IF(C14&gt;149.99,(C14+C14*'Key Information'!$B$12))))</f>
        <v>29.552799999999998</v>
      </c>
      <c r="F14" s="5">
        <f>T14</f>
        <v>0</v>
      </c>
      <c r="G14" s="5">
        <f>E14-F14</f>
        <v>29.552799999999998</v>
      </c>
      <c r="H14" s="17">
        <f>D14-G14</f>
        <v>-1.2837999999999994</v>
      </c>
      <c r="I14" s="23">
        <f t="shared" si="0"/>
        <v>29.552799999999998</v>
      </c>
      <c r="K14" s="5">
        <f>E14</f>
        <v>29.552799999999998</v>
      </c>
      <c r="L14" s="5">
        <f>K14*'Key Information'!$B$33</f>
        <v>0</v>
      </c>
      <c r="M14" s="5">
        <f>K14-L14</f>
        <v>29.552799999999998</v>
      </c>
      <c r="N14" s="14">
        <f>IF(C14&gt;149.99,0,IF(C14&lt;149.99,(M14*'Key Information'!$B$15)))</f>
        <v>0</v>
      </c>
      <c r="O14" s="5">
        <f>M14-N14</f>
        <v>29.552799999999998</v>
      </c>
      <c r="P14" s="5">
        <f>IF(C14&lt;4.01,0,IF(C14&gt;149.99,0,(O14*'Key Information'!$B$17)))</f>
        <v>0</v>
      </c>
      <c r="Q14" s="5">
        <f>O14-P14</f>
        <v>29.552799999999998</v>
      </c>
      <c r="R14" s="5">
        <f>IF(C14&lt;4.01,0,IF(C14&gt;149.99,0,(Q14*'Key Information'!$B$19)))</f>
        <v>0</v>
      </c>
      <c r="S14" s="5">
        <f>Q14-R14</f>
        <v>29.552799999999998</v>
      </c>
      <c r="T14" s="7">
        <f>L14+N14+P14+R14</f>
        <v>0</v>
      </c>
      <c r="U14" s="1">
        <v>12</v>
      </c>
    </row>
    <row r="15" spans="1:22" x14ac:dyDescent="0.2">
      <c r="A15" s="4" t="str">
        <f>'Key Information'!A34</f>
        <v>Seretide Inhaler 50mcg/25mcg 120dose</v>
      </c>
      <c r="B15" s="29">
        <v>1</v>
      </c>
      <c r="C15" s="48">
        <v>33.74</v>
      </c>
      <c r="D15" s="5">
        <f>IF(C15&lt;149.99,C15+(C15*'Key Information'!$B$21),IF(C15&gt;149.99,(C15+C15*'Key Information'!$B$23)))+'Key Information'!B25</f>
        <v>35.005200000000002</v>
      </c>
      <c r="E15" s="5">
        <f>IF(C15&lt;4.01,(C15+C15*'Key Information'!$B$13),IF(C15&lt;149.99,(C15+C15*'Key Information'!$B$11),IF(C15&gt;149.99,(C15+C15*'Key Information'!$B$12))))</f>
        <v>36.65851</v>
      </c>
      <c r="F15" s="5">
        <f t="shared" ref="F15:F17" si="1">T15</f>
        <v>0</v>
      </c>
      <c r="G15" s="5">
        <f t="shared" ref="G15:G17" si="2">E15-F15</f>
        <v>36.65851</v>
      </c>
      <c r="H15" s="17">
        <f t="shared" ref="H15:H17" si="3">D15-G15</f>
        <v>-1.6533099999999976</v>
      </c>
      <c r="I15" s="23">
        <f t="shared" si="0"/>
        <v>36.65851</v>
      </c>
      <c r="K15" s="5">
        <f t="shared" ref="K15:K17" si="4">E15</f>
        <v>36.65851</v>
      </c>
      <c r="L15" s="5">
        <f>K15*'Key Information'!$B$34</f>
        <v>0</v>
      </c>
      <c r="M15" s="5">
        <f t="shared" ref="M15:M17" si="5">K15-L15</f>
        <v>36.65851</v>
      </c>
      <c r="N15" s="14">
        <f>IF(C15&gt;149.99,0,IF(C15&lt;149.99,(M15*'Key Information'!$B$15)))</f>
        <v>0</v>
      </c>
      <c r="O15" s="5">
        <f t="shared" ref="O15:O17" si="6">M15-N15</f>
        <v>36.65851</v>
      </c>
      <c r="P15" s="5">
        <f>IF(C15&lt;4.01,0,IF(C15&gt;149.99,0,(O15*'Key Information'!$B$17)))</f>
        <v>0</v>
      </c>
      <c r="Q15" s="5">
        <f t="shared" ref="Q15:Q17" si="7">O15-P15</f>
        <v>36.65851</v>
      </c>
      <c r="R15" s="5">
        <f>IF(C15&lt;4.01,0,IF(C15&gt;149.99,0,(Q15*'Key Information'!$B$19)))</f>
        <v>0</v>
      </c>
      <c r="S15" s="5">
        <f t="shared" ref="S15:S17" si="8">Q15-R15</f>
        <v>36.65851</v>
      </c>
      <c r="T15" s="7">
        <f t="shared" ref="T15:T17" si="9">L15+N15+P15+R15</f>
        <v>0</v>
      </c>
      <c r="U15" s="1">
        <v>10</v>
      </c>
    </row>
    <row r="16" spans="1:22" x14ac:dyDescent="0.2">
      <c r="A16" s="4" t="str">
        <f>'Key Information'!A35</f>
        <v>Seretide Inhaler 125mcg/25mcg 120dose</v>
      </c>
      <c r="B16" s="29">
        <v>1</v>
      </c>
      <c r="C16" s="48">
        <v>44.08</v>
      </c>
      <c r="D16" s="5">
        <f>IF(C16&lt;149.99,C16+(C16*'Key Information'!$B$21),IF(C16&gt;149.99,(C16+C16*'Key Information'!$B$23)))+'Key Information'!B25</f>
        <v>45.6554</v>
      </c>
      <c r="E16" s="5">
        <f>IF(C16&lt;4.01,(C16+C16*'Key Information'!$B$13),IF(C16&lt;149.99,(C16+C16*'Key Information'!$B$11),IF(C16&gt;149.99,(C16+C16*'Key Information'!$B$12))))</f>
        <v>47.892919999999997</v>
      </c>
      <c r="F16" s="5">
        <f t="shared" si="1"/>
        <v>0</v>
      </c>
      <c r="G16" s="5">
        <f t="shared" si="2"/>
        <v>47.892919999999997</v>
      </c>
      <c r="H16" s="17">
        <f t="shared" si="3"/>
        <v>-2.2375199999999964</v>
      </c>
      <c r="I16" s="23">
        <f t="shared" si="0"/>
        <v>47.892919999999997</v>
      </c>
      <c r="K16" s="5">
        <f t="shared" si="4"/>
        <v>47.892919999999997</v>
      </c>
      <c r="L16" s="5">
        <f>K16*'Key Information'!$B$35</f>
        <v>0</v>
      </c>
      <c r="M16" s="5">
        <f t="shared" si="5"/>
        <v>47.892919999999997</v>
      </c>
      <c r="N16" s="14">
        <f>IF(C16&gt;149.99,0,IF(C16&lt;149.99,(M16*'Key Information'!$B$15)))</f>
        <v>0</v>
      </c>
      <c r="O16" s="5">
        <f t="shared" si="6"/>
        <v>47.892919999999997</v>
      </c>
      <c r="P16" s="5">
        <f>IF(C16&lt;4.01,0,IF(C16&gt;149.99,0,(O16*'Key Information'!$B$17)))</f>
        <v>0</v>
      </c>
      <c r="Q16" s="5">
        <f t="shared" si="7"/>
        <v>47.892919999999997</v>
      </c>
      <c r="R16" s="5">
        <f>IF(C16&lt;4.01,0,IF(C16&gt;149.99,0,(Q16*'Key Information'!$B$19)))</f>
        <v>0</v>
      </c>
      <c r="S16" s="5">
        <f t="shared" si="8"/>
        <v>47.892919999999997</v>
      </c>
      <c r="T16" s="7">
        <f t="shared" si="9"/>
        <v>0</v>
      </c>
      <c r="U16" s="1">
        <v>10</v>
      </c>
    </row>
    <row r="17" spans="1:22" x14ac:dyDescent="0.2">
      <c r="A17" s="4" t="str">
        <f>'Key Information'!A36</f>
        <v>Seretide Inhaler 250mcg/25mcg 120dose</v>
      </c>
      <c r="B17" s="29">
        <v>1</v>
      </c>
      <c r="C17" s="48">
        <v>49.69</v>
      </c>
      <c r="D17" s="5">
        <v>0</v>
      </c>
      <c r="E17" s="5">
        <f>IF(C17&lt;4.01,(C17+C17*'Key Information'!$B$13),IF(C17&lt;149.99,(C17+C17*'Key Information'!$B$11),IF(C17&gt;149.99,(C17+C17*'Key Information'!$B$12))))</f>
        <v>53.988184999999994</v>
      </c>
      <c r="F17" s="5">
        <f t="shared" si="1"/>
        <v>0</v>
      </c>
      <c r="G17" s="5">
        <f t="shared" si="2"/>
        <v>53.988184999999994</v>
      </c>
      <c r="H17" s="17">
        <f t="shared" si="3"/>
        <v>-53.988184999999994</v>
      </c>
      <c r="I17" s="23">
        <f t="shared" si="0"/>
        <v>53.988184999999994</v>
      </c>
      <c r="K17" s="5">
        <f t="shared" si="4"/>
        <v>53.988184999999994</v>
      </c>
      <c r="L17" s="5">
        <f>K17*'Key Information'!$B$36</f>
        <v>0</v>
      </c>
      <c r="M17" s="5">
        <f t="shared" si="5"/>
        <v>53.988184999999994</v>
      </c>
      <c r="N17" s="14">
        <f>IF(C17&gt;149.99,0,IF(C17&lt;149.99,(M17*'Key Information'!$B$15)))</f>
        <v>0</v>
      </c>
      <c r="O17" s="5">
        <f t="shared" si="6"/>
        <v>53.988184999999994</v>
      </c>
      <c r="P17" s="5">
        <f>IF(C17&lt;4.01,0,IF(C17&gt;149.99,0,(O17*'Key Information'!$B$17)))</f>
        <v>0</v>
      </c>
      <c r="Q17" s="5">
        <f t="shared" si="7"/>
        <v>53.988184999999994</v>
      </c>
      <c r="R17" s="5">
        <f>IF(C17&lt;4.01,0,IF(C17&gt;149.99,0,(Q17*'Key Information'!$B$19)))</f>
        <v>0</v>
      </c>
      <c r="S17" s="5">
        <f t="shared" si="8"/>
        <v>53.988184999999994</v>
      </c>
      <c r="T17" s="7">
        <f t="shared" si="9"/>
        <v>0</v>
      </c>
      <c r="U17" s="1">
        <v>10</v>
      </c>
    </row>
    <row r="18" spans="1:22" x14ac:dyDescent="0.2">
      <c r="B18" s="1"/>
      <c r="H18" s="18"/>
      <c r="I18" s="24"/>
      <c r="K18" s="1"/>
      <c r="L18" s="1"/>
      <c r="M18" s="1"/>
      <c r="N18" s="1"/>
      <c r="O18" s="1"/>
      <c r="P18" s="1"/>
      <c r="Q18" s="1"/>
      <c r="R18" s="1"/>
      <c r="S18" s="1"/>
    </row>
    <row r="19" spans="1:22" x14ac:dyDescent="0.2">
      <c r="A19" s="15" t="s">
        <v>35</v>
      </c>
      <c r="B19" s="33" t="str">
        <f>'Key Information'!B38</f>
        <v>Mylan</v>
      </c>
      <c r="C19" s="33" t="s">
        <v>38</v>
      </c>
      <c r="D19" s="35"/>
      <c r="H19" s="18"/>
      <c r="I19" s="24"/>
      <c r="K19" s="1"/>
      <c r="L19" s="1"/>
      <c r="M19" s="1"/>
      <c r="N19" s="1"/>
      <c r="O19" s="1"/>
      <c r="P19" s="1"/>
      <c r="Q19" s="1"/>
      <c r="R19" s="1"/>
      <c r="S19" s="1"/>
    </row>
    <row r="20" spans="1:22" x14ac:dyDescent="0.2">
      <c r="B20" s="1"/>
      <c r="H20" s="18"/>
      <c r="I20" s="24"/>
      <c r="K20" s="1"/>
      <c r="L20" s="1"/>
      <c r="M20" s="1"/>
      <c r="N20" s="1"/>
      <c r="O20" s="1"/>
      <c r="P20" s="1"/>
      <c r="Q20" s="1"/>
      <c r="R20" s="1"/>
      <c r="S20" s="1"/>
    </row>
    <row r="21" spans="1:22" x14ac:dyDescent="0.2">
      <c r="A21" s="4" t="str">
        <f>'Key Information'!A40</f>
        <v>Respigen Inhaler 100mcg 200dose</v>
      </c>
      <c r="B21" s="29">
        <v>1</v>
      </c>
      <c r="C21" s="45">
        <v>3.8</v>
      </c>
      <c r="D21" s="5">
        <f>IF(C21&lt;149.99,C21+(C21*'Key Information'!$B$21),IF(C21&gt;149.99,(C21+C21*'Key Information'!$B$23)))+'Key Information'!B25</f>
        <v>4.1669999999999998</v>
      </c>
      <c r="E21" s="5">
        <f>IF(C21&lt;4.01,(C21+C21*'Key Information'!$B$13),IF(C21&lt;149.99,(C21+C21*'Key Information'!$B$11),IF(C21&gt;149.99,(C21+C21*'Key Information'!$B$12))))</f>
        <v>4.18</v>
      </c>
      <c r="F21" s="5">
        <f>T21</f>
        <v>0.55008799999999991</v>
      </c>
      <c r="G21" s="5">
        <f>E21-F21</f>
        <v>3.629912</v>
      </c>
      <c r="H21" s="17">
        <f>D21-G21</f>
        <v>0.53708799999999979</v>
      </c>
      <c r="I21" s="23">
        <f>G21/B21</f>
        <v>3.629912</v>
      </c>
      <c r="K21" s="5">
        <f>E21</f>
        <v>4.18</v>
      </c>
      <c r="L21" s="5">
        <f>K21*'Key Information'!$B$40</f>
        <v>0.55008799999999991</v>
      </c>
      <c r="M21" s="5">
        <f>K21-L21</f>
        <v>3.629912</v>
      </c>
      <c r="N21" s="14">
        <f>IF(C21&gt;149.99,0,IF(C21&lt;149.99,(M21*'Key Information'!$B$15)))</f>
        <v>0</v>
      </c>
      <c r="O21" s="5">
        <f>M21-N21</f>
        <v>3.629912</v>
      </c>
      <c r="P21" s="5">
        <f>IF(C21&lt;4.01,0,IF(C21&gt;149.99,0,(O21*'Key Information'!$B$17)))</f>
        <v>0</v>
      </c>
      <c r="Q21" s="5">
        <f>O21-P21</f>
        <v>3.629912</v>
      </c>
      <c r="R21" s="5">
        <f>IF(C21&lt;4.01,0,IF(C21&gt;149.99,0,(Q21*'Key Information'!$B$19)))</f>
        <v>0</v>
      </c>
      <c r="S21" s="5">
        <f>Q21-R21</f>
        <v>3.629912</v>
      </c>
      <c r="T21" s="7">
        <f>L21+N21+P21+R21</f>
        <v>0.55008799999999991</v>
      </c>
      <c r="U21" s="1">
        <v>10</v>
      </c>
    </row>
    <row r="22" spans="1:22" x14ac:dyDescent="0.2">
      <c r="B22" s="1"/>
      <c r="H22" s="18"/>
      <c r="I22" s="24"/>
      <c r="K22" s="1"/>
      <c r="L22" s="1"/>
      <c r="M22" s="1"/>
      <c r="N22" s="1"/>
      <c r="O22" s="1"/>
      <c r="P22" s="1"/>
      <c r="Q22" s="1"/>
      <c r="R22" s="1"/>
      <c r="S22" s="1"/>
    </row>
    <row r="23" spans="1:22" x14ac:dyDescent="0.2">
      <c r="A23" s="15" t="s">
        <v>37</v>
      </c>
      <c r="B23" s="33" t="str">
        <f>'Key Information'!B42</f>
        <v>Rex Med</v>
      </c>
      <c r="C23" s="33" t="s">
        <v>38</v>
      </c>
      <c r="D23" s="35"/>
      <c r="H23" s="18"/>
      <c r="I23" s="24"/>
      <c r="K23" s="1"/>
      <c r="L23" s="1"/>
      <c r="M23" s="1"/>
      <c r="N23" s="1"/>
      <c r="O23" s="1"/>
      <c r="P23" s="1"/>
      <c r="Q23" s="1"/>
      <c r="R23" s="1"/>
      <c r="S23" s="1"/>
    </row>
    <row r="24" spans="1:22" x14ac:dyDescent="0.2">
      <c r="B24" s="1"/>
      <c r="H24" s="18"/>
      <c r="I24" s="24"/>
      <c r="K24" s="1"/>
      <c r="L24" s="1"/>
      <c r="M24" s="1"/>
      <c r="N24" s="1"/>
      <c r="O24" s="1"/>
      <c r="P24" s="1"/>
      <c r="Q24" s="1"/>
      <c r="R24" s="1"/>
      <c r="S24" s="1"/>
      <c r="V24" s="4" t="s">
        <v>72</v>
      </c>
    </row>
    <row r="25" spans="1:22" x14ac:dyDescent="0.2">
      <c r="A25" s="4" t="str">
        <f>'Key Information'!A44</f>
        <v>SalAir Inhaler 100mcg 200dose</v>
      </c>
      <c r="B25" s="29">
        <v>1</v>
      </c>
      <c r="C25" s="45">
        <v>3.8</v>
      </c>
      <c r="D25" s="5">
        <f>IF(C25&lt;149.99,C25+(C25*'Key Information'!$B$21),IF(C25&gt;149.99,(C25+C25*'Key Information'!$B$23)))+'Key Information'!B25</f>
        <v>4.1669999999999998</v>
      </c>
      <c r="E25" s="5">
        <f>IF(C25&lt;4.01,(C25+C25*'Key Information'!$B$13),IF(C25&lt;149.99,(C25+C25*'Key Information'!$B$11),IF(C25&gt;149.99,(C25+C25*'Key Information'!$B$12))))</f>
        <v>4.18</v>
      </c>
      <c r="F25" s="5">
        <f t="shared" ref="F25:F32" si="10">T25</f>
        <v>1.881</v>
      </c>
      <c r="G25" s="5">
        <f t="shared" ref="G25:G32" si="11">E25-F25</f>
        <v>2.2989999999999995</v>
      </c>
      <c r="H25" s="17">
        <f t="shared" ref="H25:H32" si="12">D25-G25</f>
        <v>1.8680000000000003</v>
      </c>
      <c r="I25" s="23">
        <f t="shared" ref="I25:I32" si="13">G25/B25</f>
        <v>2.2989999999999995</v>
      </c>
      <c r="K25" s="5">
        <f t="shared" ref="K25:K32" si="14">E25</f>
        <v>4.18</v>
      </c>
      <c r="L25" s="5">
        <f>K25*'Key Information'!$B$44</f>
        <v>1.881</v>
      </c>
      <c r="M25" s="5">
        <f t="shared" ref="M25:M32" si="15">K25-L25</f>
        <v>2.2989999999999995</v>
      </c>
      <c r="N25" s="14">
        <f>IF(C25&gt;149.99,0,IF(C25&lt;149.99,(M25*'Key Information'!$B$15)))</f>
        <v>0</v>
      </c>
      <c r="O25" s="5">
        <f t="shared" ref="O25:O32" si="16">M25-N25</f>
        <v>2.2989999999999995</v>
      </c>
      <c r="P25" s="5">
        <f>IF(C25&lt;4.01,0,IF(C25&gt;149.99,0,(O25*'Key Information'!$B$17)))</f>
        <v>0</v>
      </c>
      <c r="Q25" s="5">
        <f t="shared" ref="Q25:Q32" si="17">O25-P25</f>
        <v>2.2989999999999995</v>
      </c>
      <c r="R25" s="5">
        <f>IF(C25&lt;4.01,0,IF(C25&gt;149.99,0,(Q25*'Key Information'!$B$19)))</f>
        <v>0</v>
      </c>
      <c r="S25" s="5">
        <f t="shared" ref="S25:S32" si="18">Q25-R25</f>
        <v>2.2989999999999995</v>
      </c>
      <c r="T25" s="7">
        <f t="shared" ref="T25:T32" si="19">L25+N25+P25+R25</f>
        <v>1.881</v>
      </c>
      <c r="U25" s="1">
        <v>20</v>
      </c>
      <c r="V25" s="40" t="s">
        <v>73</v>
      </c>
    </row>
    <row r="26" spans="1:22" x14ac:dyDescent="0.2">
      <c r="A26" s="4" t="str">
        <f>'Key Information'!A45</f>
        <v>Meterol Inhaler 25mcg 120dose</v>
      </c>
      <c r="B26" s="29">
        <v>1</v>
      </c>
      <c r="C26" s="45">
        <v>9.9</v>
      </c>
      <c r="D26" s="5">
        <f>IF(C26&lt;149.99,C26+(C26*'Key Information'!$B$21),IF(C26&gt;149.99,(C26+C26*'Key Information'!$B$23)))+'Key Information'!B25</f>
        <v>10.450000000000001</v>
      </c>
      <c r="E26" s="5">
        <f>IF(C26&lt;4.01,(C26+C26*'Key Information'!$B$13),IF(C26&lt;149.99,(C26+C26*'Key Information'!$B$11),IF(C26&gt;149.99,(C26+C26*'Key Information'!$B$12))))</f>
        <v>10.756350000000001</v>
      </c>
      <c r="F26" s="5">
        <f t="shared" si="10"/>
        <v>4.3025400000000005</v>
      </c>
      <c r="G26" s="5">
        <f t="shared" si="11"/>
        <v>6.4538100000000007</v>
      </c>
      <c r="H26" s="17">
        <f t="shared" si="12"/>
        <v>3.9961900000000004</v>
      </c>
      <c r="I26" s="23">
        <f t="shared" si="13"/>
        <v>6.4538100000000007</v>
      </c>
      <c r="K26" s="5">
        <f t="shared" si="14"/>
        <v>10.756350000000001</v>
      </c>
      <c r="L26" s="5">
        <f>K26*'Key Information'!$B$45</f>
        <v>4.3025400000000005</v>
      </c>
      <c r="M26" s="5">
        <f t="shared" si="15"/>
        <v>6.4538100000000007</v>
      </c>
      <c r="N26" s="14">
        <f>IF(C26&gt;149.99,0,IF(C26&lt;149.99,(M26*'Key Information'!$B$15)))</f>
        <v>0</v>
      </c>
      <c r="O26" s="5">
        <f t="shared" si="16"/>
        <v>6.4538100000000007</v>
      </c>
      <c r="P26" s="5">
        <f>IF(C26&lt;4.01,0,IF(C26&gt;149.99,0,(O26*'Key Information'!$B$17)))</f>
        <v>0</v>
      </c>
      <c r="Q26" s="5">
        <f t="shared" si="17"/>
        <v>6.4538100000000007</v>
      </c>
      <c r="R26" s="5">
        <f>IF(C26&lt;4.01,0,IF(C26&gt;149.99,0,(Q26*'Key Information'!$B$19)))</f>
        <v>0</v>
      </c>
      <c r="S26" s="5">
        <f t="shared" si="18"/>
        <v>6.4538100000000007</v>
      </c>
      <c r="T26" s="7">
        <f t="shared" si="19"/>
        <v>4.3025400000000005</v>
      </c>
      <c r="U26" s="1">
        <v>20</v>
      </c>
      <c r="V26" s="44" t="s">
        <v>79</v>
      </c>
    </row>
    <row r="27" spans="1:22" x14ac:dyDescent="0.2">
      <c r="A27" s="4" t="str">
        <f>'Key Information'!A46</f>
        <v>Floair Inhaler 50mcg 120dose</v>
      </c>
      <c r="B27" s="29">
        <v>1</v>
      </c>
      <c r="C27" s="46">
        <v>4.68</v>
      </c>
      <c r="D27" s="5">
        <f>IF(C27&lt;149.99,C27+(C27*'Key Information'!$B$21),IF(C27&gt;149.99,(C27+C27*'Key Information'!$B$23)))+'Key Information'!B25</f>
        <v>5.0733999999999995</v>
      </c>
      <c r="E27" s="5">
        <f>IF(C27&lt;4.01,(C27+C27*'Key Information'!$B$13),IF(C27&lt;149.99,(C27+C27*'Key Information'!$B$11),IF(C27&gt;149.99,(C27+C27*'Key Information'!$B$12))))</f>
        <v>5.0848199999999997</v>
      </c>
      <c r="F27" s="5">
        <f t="shared" si="10"/>
        <v>2.033928</v>
      </c>
      <c r="G27" s="5">
        <f t="shared" si="11"/>
        <v>3.0508919999999997</v>
      </c>
      <c r="H27" s="17">
        <f t="shared" si="12"/>
        <v>2.0225079999999998</v>
      </c>
      <c r="I27" s="23">
        <f t="shared" si="13"/>
        <v>3.0508919999999997</v>
      </c>
      <c r="K27" s="5">
        <f t="shared" si="14"/>
        <v>5.0848199999999997</v>
      </c>
      <c r="L27" s="5">
        <f>K27*'Key Information'!$B$46</f>
        <v>2.033928</v>
      </c>
      <c r="M27" s="5">
        <f t="shared" si="15"/>
        <v>3.0508919999999997</v>
      </c>
      <c r="N27" s="14">
        <f>IF(C27&gt;149.99,0,IF(C27&lt;149.99,(M27*'Key Information'!$B$15)))</f>
        <v>0</v>
      </c>
      <c r="O27" s="5">
        <f t="shared" si="16"/>
        <v>3.0508919999999997</v>
      </c>
      <c r="P27" s="5">
        <f>IF(C27&lt;4.01,0,IF(C27&gt;149.99,0,(O27*'Key Information'!$B$17)))</f>
        <v>0</v>
      </c>
      <c r="Q27" s="5">
        <f t="shared" si="17"/>
        <v>3.0508919999999997</v>
      </c>
      <c r="R27" s="5">
        <f>IF(C27&lt;4.01,0,IF(C27&gt;149.99,0,(Q27*'Key Information'!$B$19)))</f>
        <v>0</v>
      </c>
      <c r="S27" s="5">
        <f t="shared" si="18"/>
        <v>3.0508919999999997</v>
      </c>
      <c r="T27" s="7">
        <f t="shared" si="19"/>
        <v>2.033928</v>
      </c>
      <c r="U27" s="1">
        <v>20</v>
      </c>
      <c r="V27" s="44" t="s">
        <v>79</v>
      </c>
    </row>
    <row r="28" spans="1:22" x14ac:dyDescent="0.2">
      <c r="A28" s="4" t="str">
        <f>'Key Information'!A47</f>
        <v>Floair Inhaler 125mcg 120dose</v>
      </c>
      <c r="B28" s="29">
        <v>1</v>
      </c>
      <c r="C28" s="47">
        <v>7.22</v>
      </c>
      <c r="D28" s="5">
        <f>IF(C28&lt;149.99,C28+(C28*'Key Information'!$B$21),IF(C28&gt;149.99,(C28+C28*'Key Information'!$B$23)))+'Key Information'!B25</f>
        <v>7.6895999999999995</v>
      </c>
      <c r="E28" s="5">
        <f>IF(C28&lt;4.01,(C28+C28*'Key Information'!$B$13),IF(C28&lt;149.99,(C28+C28*'Key Information'!$B$11),IF(C28&gt;149.99,(C28+C28*'Key Information'!$B$12))))</f>
        <v>7.8445299999999998</v>
      </c>
      <c r="F28" s="5">
        <f t="shared" si="10"/>
        <v>3.1378120000000003</v>
      </c>
      <c r="G28" s="5">
        <f t="shared" si="11"/>
        <v>4.7067179999999995</v>
      </c>
      <c r="H28" s="17">
        <f t="shared" si="12"/>
        <v>2.982882</v>
      </c>
      <c r="I28" s="23">
        <f t="shared" si="13"/>
        <v>4.7067179999999995</v>
      </c>
      <c r="K28" s="5">
        <f t="shared" si="14"/>
        <v>7.8445299999999998</v>
      </c>
      <c r="L28" s="5">
        <f>K28*'Key Information'!$B$47</f>
        <v>3.1378120000000003</v>
      </c>
      <c r="M28" s="5">
        <f t="shared" si="15"/>
        <v>4.7067179999999995</v>
      </c>
      <c r="N28" s="14">
        <f>IF(C28&gt;149.99,0,IF(C28&lt;149.99,(M28*'Key Information'!$B$15)))</f>
        <v>0</v>
      </c>
      <c r="O28" s="5">
        <f t="shared" si="16"/>
        <v>4.7067179999999995</v>
      </c>
      <c r="P28" s="5">
        <f>IF(C28&lt;4.01,0,IF(C28&gt;149.99,0,(O28*'Key Information'!$B$17)))</f>
        <v>0</v>
      </c>
      <c r="Q28" s="5">
        <f t="shared" si="17"/>
        <v>4.7067179999999995</v>
      </c>
      <c r="R28" s="5">
        <f>IF(C28&lt;4.01,0,IF(C28&gt;149.99,0,(Q28*'Key Information'!$B$19)))</f>
        <v>0</v>
      </c>
      <c r="S28" s="5">
        <f t="shared" si="18"/>
        <v>4.7067179999999995</v>
      </c>
      <c r="T28" s="7">
        <f t="shared" si="19"/>
        <v>3.1378120000000003</v>
      </c>
      <c r="U28" s="1">
        <v>20</v>
      </c>
      <c r="V28" s="44" t="s">
        <v>79</v>
      </c>
    </row>
    <row r="29" spans="1:22" x14ac:dyDescent="0.2">
      <c r="A29" s="4" t="str">
        <f>'Key Information'!A48</f>
        <v>Floair Inhaler 250mcg 120dose</v>
      </c>
      <c r="B29" s="29">
        <v>1</v>
      </c>
      <c r="C29" s="48">
        <v>10.18</v>
      </c>
      <c r="D29" s="5">
        <f>IF(C29&lt;149.99,C29+(C29*'Key Information'!$B$21),IF(C29&gt;149.99,(C29+C29*'Key Information'!$B$23)))+'Key Information'!B25</f>
        <v>10.7384</v>
      </c>
      <c r="E29" s="5">
        <f>IF(C29&lt;4.01,(C29+C29*'Key Information'!$B$13),IF(C29&lt;149.99,(C29+C29*'Key Information'!$B$11),IF(C29&gt;149.99,(C29+C29*'Key Information'!$B$12))))</f>
        <v>11.06057</v>
      </c>
      <c r="F29" s="5">
        <f t="shared" si="10"/>
        <v>4.4242280000000003</v>
      </c>
      <c r="G29" s="5">
        <f t="shared" si="11"/>
        <v>6.636342</v>
      </c>
      <c r="H29" s="17">
        <f t="shared" si="12"/>
        <v>4.1020580000000004</v>
      </c>
      <c r="I29" s="23">
        <f t="shared" si="13"/>
        <v>6.636342</v>
      </c>
      <c r="J29" s="1"/>
      <c r="K29" s="5">
        <f t="shared" si="14"/>
        <v>11.06057</v>
      </c>
      <c r="L29" s="5">
        <f>K29*'Key Information'!$B$48</f>
        <v>4.4242280000000003</v>
      </c>
      <c r="M29" s="5">
        <f t="shared" si="15"/>
        <v>6.636342</v>
      </c>
      <c r="N29" s="14">
        <f>IF(C29&gt;149.99,0,IF(C29&lt;149.99,(M29*'Key Information'!$B$15)))</f>
        <v>0</v>
      </c>
      <c r="O29" s="5">
        <f t="shared" si="16"/>
        <v>6.636342</v>
      </c>
      <c r="P29" s="5">
        <f>IF(C29&lt;4.01,0,IF(C29&gt;149.99,0,(O29*'Key Information'!$B$17)))</f>
        <v>0</v>
      </c>
      <c r="Q29" s="5">
        <f t="shared" si="17"/>
        <v>6.636342</v>
      </c>
      <c r="R29" s="5">
        <f>IF(C29&lt;4.01,0,IF(C29&gt;149.99,0,(Q29*'Key Information'!$B$19)))</f>
        <v>0</v>
      </c>
      <c r="S29" s="5">
        <f t="shared" si="18"/>
        <v>6.636342</v>
      </c>
      <c r="T29" s="7">
        <f t="shared" si="19"/>
        <v>4.4242280000000003</v>
      </c>
      <c r="U29" s="1">
        <v>20</v>
      </c>
      <c r="V29" s="44" t="s">
        <v>79</v>
      </c>
    </row>
    <row r="30" spans="1:22" x14ac:dyDescent="0.2">
      <c r="A30" s="4" t="str">
        <f>'Key Information'!A49</f>
        <v>Rexair Inhaler 50mcg/25mcg 120dose</v>
      </c>
      <c r="B30" s="29">
        <v>1</v>
      </c>
      <c r="C30" s="45">
        <v>14.58</v>
      </c>
      <c r="D30" s="5">
        <f>IF(C30&lt;149.99,C30+(C30*'Key Information'!$B$21),IF(C30&gt;149.99,(C30+C30*'Key Information'!$B$23)))+'Key Information'!B25</f>
        <v>15.2704</v>
      </c>
      <c r="E30" s="5">
        <f>IF(C30&lt;4.01,(C30+C30*'Key Information'!$B$13),IF(C30&lt;149.99,(C30+C30*'Key Information'!$B$11),IF(C30&gt;149.99,(C30+C30*'Key Information'!$B$12))))</f>
        <v>15.84117</v>
      </c>
      <c r="F30" s="5">
        <f t="shared" si="10"/>
        <v>6.336468</v>
      </c>
      <c r="G30" s="5">
        <f t="shared" si="11"/>
        <v>9.504702</v>
      </c>
      <c r="H30" s="17">
        <f t="shared" si="12"/>
        <v>5.7656980000000004</v>
      </c>
      <c r="I30" s="23">
        <f t="shared" si="13"/>
        <v>9.504702</v>
      </c>
      <c r="J30" s="1"/>
      <c r="K30" s="5">
        <f t="shared" si="14"/>
        <v>15.84117</v>
      </c>
      <c r="L30" s="5">
        <f>K30*'Key Information'!$B$49</f>
        <v>6.336468</v>
      </c>
      <c r="M30" s="5">
        <f t="shared" si="15"/>
        <v>9.504702</v>
      </c>
      <c r="N30" s="14">
        <f>IF(C30&gt;149.99,0,IF(C30&lt;149.99,(M30*'Key Information'!$B$15)))</f>
        <v>0</v>
      </c>
      <c r="O30" s="5">
        <f t="shared" si="16"/>
        <v>9.504702</v>
      </c>
      <c r="P30" s="5">
        <f>IF(C30&lt;4.01,0,IF(C30&gt;149.99,0,(O30*'Key Information'!$B$17)))</f>
        <v>0</v>
      </c>
      <c r="Q30" s="5">
        <f t="shared" si="17"/>
        <v>9.504702</v>
      </c>
      <c r="R30" s="5">
        <f>IF(C30&lt;4.01,0,IF(C30&gt;149.99,0,(Q30*'Key Information'!$B$19)))</f>
        <v>0</v>
      </c>
      <c r="S30" s="5">
        <f t="shared" si="18"/>
        <v>9.504702</v>
      </c>
      <c r="T30" s="7">
        <f t="shared" si="19"/>
        <v>6.336468</v>
      </c>
      <c r="U30" s="1">
        <v>20</v>
      </c>
      <c r="V30" s="44" t="s">
        <v>79</v>
      </c>
    </row>
    <row r="31" spans="1:22" x14ac:dyDescent="0.2">
      <c r="A31" s="4" t="str">
        <f>'Key Information'!A50</f>
        <v>Rexair Inhaler 125mcg/25mcg 120dose</v>
      </c>
      <c r="B31" s="29">
        <v>1</v>
      </c>
      <c r="C31" s="45">
        <v>16.829999999999998</v>
      </c>
      <c r="D31" s="5">
        <f>IF(C31&lt;149.99,C31+(C31*'Key Information'!$B$21),IF(C31&gt;149.99,(C31+C31*'Key Information'!$B$23)))+'Key Information'!B25</f>
        <v>17.587899999999998</v>
      </c>
      <c r="E31" s="5">
        <f>IF(C31&lt;4.01,(C31+C31*'Key Information'!$B$13),IF(C31&lt;149.99,(C31+C31*'Key Information'!$B$11),IF(C31&gt;149.99,(C31+C31*'Key Information'!$B$12))))</f>
        <v>18.285794999999997</v>
      </c>
      <c r="F31" s="5">
        <f t="shared" si="10"/>
        <v>7.3143179999999992</v>
      </c>
      <c r="G31" s="5">
        <f t="shared" si="11"/>
        <v>10.971476999999997</v>
      </c>
      <c r="H31" s="17">
        <f t="shared" si="12"/>
        <v>6.6164230000000011</v>
      </c>
      <c r="I31" s="23">
        <f t="shared" si="13"/>
        <v>10.971476999999997</v>
      </c>
      <c r="J31" s="1"/>
      <c r="K31" s="5">
        <f t="shared" si="14"/>
        <v>18.285794999999997</v>
      </c>
      <c r="L31" s="5">
        <f>K31*'Key Information'!$B$50</f>
        <v>7.3143179999999992</v>
      </c>
      <c r="M31" s="5">
        <f t="shared" si="15"/>
        <v>10.971476999999997</v>
      </c>
      <c r="N31" s="14">
        <f>IF(C31&gt;149.99,0,IF(C31&lt;149.99,(M31*'Key Information'!$B$15)))</f>
        <v>0</v>
      </c>
      <c r="O31" s="5">
        <f t="shared" si="16"/>
        <v>10.971476999999997</v>
      </c>
      <c r="P31" s="5">
        <f>IF(C31&lt;4.01,0,IF(C31&gt;149.99,0,(O31*'Key Information'!$B$17)))</f>
        <v>0</v>
      </c>
      <c r="Q31" s="5">
        <f t="shared" si="17"/>
        <v>10.971476999999997</v>
      </c>
      <c r="R31" s="5">
        <f>IF(C31&lt;4.01,0,IF(C31&gt;149.99,0,(Q31*'Key Information'!$B$19)))</f>
        <v>0</v>
      </c>
      <c r="S31" s="5">
        <f t="shared" si="18"/>
        <v>10.971476999999997</v>
      </c>
      <c r="T31" s="7">
        <f t="shared" si="19"/>
        <v>7.3143179999999992</v>
      </c>
      <c r="U31" s="1">
        <v>20</v>
      </c>
      <c r="V31" s="44" t="s">
        <v>79</v>
      </c>
    </row>
    <row r="32" spans="1:22" x14ac:dyDescent="0.2">
      <c r="A32" s="4" t="str">
        <f>'Key Information'!A51</f>
        <v>Rexair Inhaler 250mcg/25mcg 120dose</v>
      </c>
      <c r="B32" s="29">
        <v>1</v>
      </c>
      <c r="C32" s="45">
        <v>49.69</v>
      </c>
      <c r="D32" s="5">
        <v>0</v>
      </c>
      <c r="E32" s="5">
        <f>IF(C32&lt;4.01,(C32+C32*'Key Information'!$B$13),IF(C32&lt;149.99,(C32+C32*'Key Information'!$B$11),IF(C32&gt;149.99,(C32+C32*'Key Information'!$B$12))))</f>
        <v>53.988184999999994</v>
      </c>
      <c r="F32" s="5">
        <f t="shared" si="10"/>
        <v>0</v>
      </c>
      <c r="G32" s="5">
        <f t="shared" si="11"/>
        <v>53.988184999999994</v>
      </c>
      <c r="H32" s="17">
        <f t="shared" si="12"/>
        <v>-53.988184999999994</v>
      </c>
      <c r="I32" s="23">
        <f t="shared" si="13"/>
        <v>53.988184999999994</v>
      </c>
      <c r="J32" s="1"/>
      <c r="K32" s="5">
        <f t="shared" si="14"/>
        <v>53.988184999999994</v>
      </c>
      <c r="L32" s="5">
        <f>K32*'Key Information'!$B$51</f>
        <v>0</v>
      </c>
      <c r="M32" s="5">
        <f t="shared" si="15"/>
        <v>53.988184999999994</v>
      </c>
      <c r="N32" s="14">
        <f>IF(C32&gt;149.99,0,IF(C32&lt;149.99,(M32*'Key Information'!$B$15)))</f>
        <v>0</v>
      </c>
      <c r="O32" s="5">
        <f t="shared" si="16"/>
        <v>53.988184999999994</v>
      </c>
      <c r="P32" s="5">
        <f>IF(C32&lt;4.01,0,IF(C32&gt;149.99,0,(O32*'Key Information'!$B$17)))</f>
        <v>0</v>
      </c>
      <c r="Q32" s="5">
        <f t="shared" si="17"/>
        <v>53.988184999999994</v>
      </c>
      <c r="R32" s="5">
        <f>IF(C32&lt;4.01,0,IF(C32&gt;149.99,0,(Q32*'Key Information'!$B$19)))</f>
        <v>0</v>
      </c>
      <c r="S32" s="5">
        <f t="shared" si="18"/>
        <v>53.988184999999994</v>
      </c>
      <c r="T32" s="7">
        <f t="shared" si="19"/>
        <v>0</v>
      </c>
      <c r="U32" s="1">
        <v>20</v>
      </c>
    </row>
    <row r="35" spans="1:21" x14ac:dyDescent="0.2">
      <c r="A35" s="4" t="s">
        <v>27</v>
      </c>
    </row>
    <row r="36" spans="1:21" x14ac:dyDescent="0.2">
      <c r="A36" s="4"/>
    </row>
    <row r="37" spans="1:21" x14ac:dyDescent="0.2">
      <c r="A37" s="4" t="s">
        <v>61</v>
      </c>
    </row>
    <row r="39" spans="1:21" x14ac:dyDescent="0.2">
      <c r="A39" s="9" t="s">
        <v>28</v>
      </c>
      <c r="B39" s="9"/>
      <c r="C39" s="9"/>
      <c r="D39" s="9"/>
      <c r="E39" s="9"/>
    </row>
    <row r="41" spans="1:21" s="36" customFormat="1" x14ac:dyDescent="0.2">
      <c r="A41" s="36" t="s">
        <v>66</v>
      </c>
      <c r="G41" s="37"/>
      <c r="U41" s="37"/>
    </row>
    <row r="42" spans="1:21" x14ac:dyDescent="0.2">
      <c r="A42" s="2" t="s">
        <v>29</v>
      </c>
    </row>
    <row r="43" spans="1:21" x14ac:dyDescent="0.2">
      <c r="A43" s="2" t="s">
        <v>30</v>
      </c>
    </row>
    <row r="44" spans="1:21" x14ac:dyDescent="0.2">
      <c r="A44" s="2" t="s">
        <v>63</v>
      </c>
    </row>
    <row r="46" spans="1:21" x14ac:dyDescent="0.2">
      <c r="A46" s="2" t="s">
        <v>39</v>
      </c>
    </row>
    <row r="48" spans="1:21" x14ac:dyDescent="0.2">
      <c r="A48" s="2" t="s">
        <v>69</v>
      </c>
    </row>
  </sheetData>
  <sheetProtection password="E57C" sheet="1" objects="1" scenarios="1"/>
  <phoneticPr fontId="2" type="noConversion"/>
  <conditionalFormatting sqref="C10:C18 C24:C32 C20:C22">
    <cfRule type="cellIs" dxfId="1" priority="3" stopIfTrue="1" operator="lessThan">
      <formula>149</formula>
    </cfRule>
    <cfRule type="cellIs" dxfId="0" priority="4" stopIfTrue="1" operator="greaterThan">
      <formula>149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3" orientation="portrait" horizontalDpi="4294967293" verticalDpi="4294967293" r:id="rId1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Key Information</vt:lpstr>
      <vt:lpstr>Respiratory</vt:lpstr>
      <vt:lpstr>'Key Information'!Print_Area</vt:lpstr>
      <vt:lpstr>Respiratory!Print_Area</vt:lpstr>
    </vt:vector>
  </TitlesOfParts>
  <Company>Propharma, PWR, and HCL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noelw</dc:creator>
  <cp:lastModifiedBy>Noel Wright</cp:lastModifiedBy>
  <cp:lastPrinted>2019-02-25T22:12:02Z</cp:lastPrinted>
  <dcterms:created xsi:type="dcterms:W3CDTF">2007-05-16T01:18:42Z</dcterms:created>
  <dcterms:modified xsi:type="dcterms:W3CDTF">2019-04-08T21:03:24Z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5582145</vt:i4>
  </property>
  <property fmtid="{D5CDD505-2E9C-101B-9397-08002B2CF9AE}" pid="3" name="_NewReviewCycle">
    <vt:lpwstr/>
  </property>
  <property fmtid="{D5CDD505-2E9C-101B-9397-08002B2CF9AE}" pid="4" name="_EmailSubject">
    <vt:lpwstr>Old Dumbo here</vt:lpwstr>
  </property>
  <property fmtid="{D5CDD505-2E9C-101B-9397-08002B2CF9AE}" pid="5" name="_AuthorEmail">
    <vt:lpwstr>kieran.harding@prnzl.co.nz</vt:lpwstr>
  </property>
  <property fmtid="{D5CDD505-2E9C-101B-9397-08002B2CF9AE}" pid="6" name="_AuthorEmailDisplayName">
    <vt:lpwstr>Kieran Harding</vt:lpwstr>
  </property>
  <property fmtid="{D5CDD505-2E9C-101B-9397-08002B2CF9AE}" pid="7" name="_ReviewingToolsShownOnce">
    <vt:lpwstr/>
  </property>
</Properties>
</file>